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94780352-4733-40C8-84AF-AD84D9A91CB3}"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58" i="147" l="1"/>
  <c r="C158" i="147"/>
  <c r="E158" i="147"/>
  <c r="G158" i="147"/>
  <c r="E263" i="152"/>
  <c r="E262" i="152"/>
  <c r="E157" i="147"/>
  <c r="G157" i="147"/>
  <c r="G155" i="147"/>
  <c r="G156" i="147"/>
  <c r="H157" i="147" l="1"/>
  <c r="C157" i="147" s="1"/>
  <c r="E156" i="147"/>
  <c r="H156" i="147" s="1"/>
  <c r="E261" i="152"/>
  <c r="E260" i="152"/>
  <c r="G154" i="147"/>
  <c r="E155" i="147"/>
  <c r="H155" i="147" l="1"/>
  <c r="C155" i="147" s="1"/>
  <c r="C156" i="147"/>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<sst xmlns="http://schemas.openxmlformats.org/spreadsheetml/2006/main" count="97" uniqueCount="76">
  <si>
    <t>Whole</t>
  </si>
  <si>
    <t>Semi</t>
  </si>
  <si>
    <t>Skim</t>
  </si>
  <si>
    <t>Month</t>
  </si>
  <si>
    <t>£/tonne</t>
  </si>
  <si>
    <t>ppl cream income</t>
  </si>
  <si>
    <t>2011/12</t>
  </si>
  <si>
    <t>2012/13</t>
  </si>
  <si>
    <t>2013/14</t>
  </si>
  <si>
    <t>2014/15</t>
  </si>
  <si>
    <t>Spare cream</t>
  </si>
  <si>
    <t>kgs/lit</t>
  </si>
  <si>
    <t>Kantar (52 week)</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</si>
  <si>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</si>
  <si>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</si>
  <si>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</si>
  <si>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</si>
  <si>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</si>
  <si>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</si>
  <si>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</si>
  <si>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</si>
  <si>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</si>
  <si>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</si>
  <si>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</si>
  <si>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</si>
  <si>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</si>
  <si>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</si>
  <si>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</si>
  <si>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</si>
  <si>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</si>
  <si>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</si>
  <si>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</si>
  <si>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</si>
  <si>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</si>
  <si>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</si>
  <si>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</si>
  <si>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</si>
  <si>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</si>
  <si>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</si>
  <si>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</si>
  <si>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</si>
  <si>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</si>
  <si>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</si>
  <si>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</si>
  <si>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</si>
  <si>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</si>
  <si>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</si>
  <si>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</si>
  <si>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</si>
  <si>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</si>
  <si>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</si>
  <si>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</si>
  <si>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</si>
  <si>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</si>
  <si>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</si>
  <si>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</si>
  <si>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</si>
  <si>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</si>
  <si>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</si>
  <si>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</si>
  <si>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</si>
  <si>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</si>
  <si>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</si>
  <si>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</si>
  <si>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</si>
  <si>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</si>
  <si>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 xml:space="preserve"> ©Agriculture and Horticulture Development Board 2024. All rights reserved.</t>
  </si>
  <si>
    <t>Kantar</t>
  </si>
  <si>
    <t>Neilsen</t>
  </si>
  <si>
    <t>liquid sales - total milk (total cow's milk)</t>
  </si>
  <si>
    <t>Low fat/Other</t>
  </si>
  <si>
    <r>
      <rPr>
        <b/>
        <sz val="12"/>
        <color rgb="FF575756"/>
        <rFont val="Arial"/>
        <family val="2"/>
      </rPr>
      <t>Last Updated:</t>
    </r>
    <r>
      <rPr>
        <sz val="12"/>
        <color rgb="FF575756"/>
        <rFont val="Arial"/>
        <family val="2"/>
      </rPr>
      <t xml:space="preserve"> 20/12/2024</t>
    </r>
  </si>
  <si>
    <t>rolled from previous month as no new data - January data release will contain Nov and Dec</t>
  </si>
  <si>
    <t>*</t>
  </si>
  <si>
    <t xml:space="preserve">* Please note the December 2024 calculation uses rolled data from Defra due to delayed data publication.
</t>
  </si>
  <si>
    <t xml:space="preserve">We will update the December 2024 calculation in January 2025 once new data has been released.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</si>
</sst>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4">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
      <u/>
      <sz val="11"/>
      <color rgb="FF0000FF"/>
      <name val="Arial"/>
      <family val="2"/>
    </font>
    <font>
      <u/>
      <sz val="10"/>
      <name val="Arial"/>
      <family val="2"/>
    </font>
  </fonts>
  <fills count="10">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52" fillId="0" borderId="0"/>
  </cellStyleXfs>
  <cellXfs count="156">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3" fontId="0" fillId="0" borderId="0" xfId="0" applyNumberFormat="1"/>
    <xf numFmtId="43" fontId="0" fillId="9" borderId="0" xfId="37" applyFont="1" applyFill="1"/>
    <xf numFmtId="0" fontId="53" fillId="9" borderId="0" xfId="55" applyFont="1" applyFill="1"/>
    <xf numFmtId="0" fontId="0" fillId="9" borderId="0" xfId="0" applyFill="1"/>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xf numFmtId="4" fontId="36" fillId="4" borderId="0" xfId="44" applyFont="1" applyFill="1" applyAlignment="1">
      <alignment horizontal="right"/>
    </xf>
    <xf numFmtId="4" fontId="36" fillId="4" borderId="0" xfId="44" applyFont="1" applyFill="1" applyAlignment="1">
      <alignment horizontal="left" vertical="top"/>
    </xf>
  </cellXfs>
  <cellStyles count="62">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Hyperlink 5" xfId="61" xr:uid="{201B1BE9-25CC-473B-8976-814C7D6E869D}"/>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income'!$B$9:$B$308</c:f>
              <c:numCache>
                <c:formatCode>mmm\-yy</c:formatCode>
                <c:ptCount val="300"/>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pt idx="253">
                  <c:v>45597</c:v>
                </c:pt>
                <c:pt idx="254">
                  <c:v>45627</c:v>
                </c:pt>
              </c:numCache>
            </c:numRef>
          </c:cat>
          <c:val>
            <c:numRef>
              <c:f>'Cream income'!$D$9:$D$307</c:f>
              <c:numCache>
                <c:formatCode>#,##0.00</c:formatCode>
                <c:ptCount val="299"/>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15.49715245001742</c:v>
                </c:pt>
                <c:pt idx="251">
                  <c:v>18.062997354552952</c:v>
                </c:pt>
                <c:pt idx="252">
                  <c:v>17.856609544534944</c:v>
                </c:pt>
                <c:pt idx="253">
                  <c:v>17.708828196714268</c:v>
                </c:pt>
                <c:pt idx="254">
                  <c:v>17.472837071192949</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53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24131</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22004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670820</xdr:colOff>
      <xdr:row>1</xdr:row>
      <xdr:rowOff>21570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516890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6"/>
  <sheetViews>
    <sheetView tabSelected="1" zoomScaleNormal="100" zoomScaleSheetLayoutView="143" zoomScalePageLayoutView="123" workbookViewId="0">
      <pane xSplit="2" ySplit="8" topLeftCell="C257" activePane="bottomRight" state="frozen"/>
      <selection activeCell="C241" sqref="C241"/>
      <selection pane="topRight" activeCell="C241" sqref="C241"/>
      <selection pane="bottomLeft" activeCell="C241" sqref="C241"/>
      <selection pane="bottomRight" activeCell="J266" sqref="J266"/>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47</v>
      </c>
      <c r="B2" s="77"/>
      <c r="C2" s="77"/>
      <c r="D2" s="77"/>
      <c r="E2" s="77"/>
      <c r="F2" s="77"/>
      <c r="G2" s="77"/>
      <c r="H2" s="77"/>
      <c r="I2" s="77"/>
      <c r="J2" s="77"/>
      <c r="L2" s="65"/>
    </row>
    <row r="3" spans="1:20" ht="15" customHeight="1">
      <c r="A3" s="67" t="s">
        <v>65</v>
      </c>
      <c r="B3" s="67"/>
      <c r="C3" s="67"/>
      <c r="D3" s="67"/>
      <c r="E3" s="67"/>
      <c r="F3" s="67"/>
      <c r="G3" s="67"/>
      <c r="H3" s="67"/>
      <c r="I3" s="67"/>
      <c r="J3" s="67"/>
      <c r="L3" s="68"/>
    </row>
    <row r="4" spans="1:20" s="70" customFormat="1" ht="13.5" customHeight="1">
      <c r="A4" s="67" t="s">
        <v>52</v>
      </c>
      <c r="B4" s="67"/>
      <c r="C4" s="67"/>
      <c r="D4" s="67"/>
      <c r="E4" s="67"/>
      <c r="F4" s="67"/>
      <c r="G4" s="67"/>
      <c r="H4" s="67"/>
      <c r="I4" s="67"/>
      <c r="J4" s="67"/>
      <c r="L4" s="68"/>
      <c r="N4" s="71"/>
      <c r="O4" s="71"/>
      <c r="P4" s="71"/>
      <c r="Q4" s="71"/>
      <c r="R4" s="71"/>
      <c r="S4" s="71"/>
      <c r="T4" s="71"/>
    </row>
    <row r="5" spans="1:20" s="70" customFormat="1" ht="14.25" customHeight="1">
      <c r="A5" s="67" t="s">
        <v>71</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45</v>
      </c>
      <c r="D7" s="73" t="s">
        <v>31</v>
      </c>
      <c r="E7" s="73" t="s">
        <v>46</v>
      </c>
    </row>
    <row r="8" spans="1:20">
      <c r="B8" s="72"/>
      <c r="C8" s="74" t="s">
        <v>4</v>
      </c>
      <c r="D8" s="74" t="s">
        <v>32</v>
      </c>
      <c r="E8" s="74" t="s">
        <v>32</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1:5">
      <c r="B257" s="78">
        <v>45444</v>
      </c>
      <c r="C257" s="80">
        <v>2292</v>
      </c>
      <c r="D257" s="81">
        <v>13.155326973313558</v>
      </c>
      <c r="E257" s="81">
        <f t="shared" ref="E257:E262" si="20">D257-D256</f>
        <v>1.1106525549131483</v>
      </c>
    </row>
    <row r="258" spans="1:5">
      <c r="B258" s="79">
        <v>45474</v>
      </c>
      <c r="C258" s="82">
        <v>2528</v>
      </c>
      <c r="D258" s="83">
        <v>14.547850674534324</v>
      </c>
      <c r="E258" s="83">
        <f t="shared" si="20"/>
        <v>1.3925237012207656</v>
      </c>
    </row>
    <row r="259" spans="1:5">
      <c r="B259" s="78">
        <v>45505</v>
      </c>
      <c r="C259" s="80">
        <v>2703</v>
      </c>
      <c r="D259" s="81">
        <v>15.49715245001742</v>
      </c>
      <c r="E259" s="81">
        <f t="shared" si="20"/>
        <v>0.94930177548309658</v>
      </c>
    </row>
    <row r="260" spans="1:5">
      <c r="B260" s="79">
        <v>45536</v>
      </c>
      <c r="C260" s="82">
        <v>3147</v>
      </c>
      <c r="D260" s="83">
        <v>18.062997354552952</v>
      </c>
      <c r="E260" s="83">
        <f t="shared" si="20"/>
        <v>2.5658449045355312</v>
      </c>
    </row>
    <row r="261" spans="1:5">
      <c r="B261" s="78">
        <v>45566</v>
      </c>
      <c r="C261" s="80">
        <v>3096</v>
      </c>
      <c r="D261" s="81">
        <v>17.856609544534944</v>
      </c>
      <c r="E261" s="81">
        <f t="shared" si="20"/>
        <v>-0.20638781001800766</v>
      </c>
    </row>
    <row r="262" spans="1:5">
      <c r="B262" s="79">
        <v>45597</v>
      </c>
      <c r="C262" s="82">
        <v>3059</v>
      </c>
      <c r="D262" s="83">
        <v>17.708828196714268</v>
      </c>
      <c r="E262" s="83">
        <f t="shared" si="20"/>
        <v>-0.14778134782067553</v>
      </c>
    </row>
    <row r="263" spans="1:5">
      <c r="A263" s="154" t="s">
        <v>73</v>
      </c>
      <c r="B263" s="78">
        <v>45627</v>
      </c>
      <c r="C263" s="80">
        <v>3016</v>
      </c>
      <c r="D263" s="81">
        <v>17.472837071192949</v>
      </c>
      <c r="E263" s="81">
        <f t="shared" ref="E263" si="21">D263-D262</f>
        <v>-0.23599112552131984</v>
      </c>
    </row>
    <row r="265" spans="1:5">
      <c r="A265" s="155" t="s">
        <v>74</v>
      </c>
    </row>
    <row r="266" spans="1:5">
      <c r="A266" s="69" t="s">
        <v>75</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5" zoomScaleNormal="85" workbookViewId="0">
      <selection activeCell="R24" sqref="R24"/>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Normal="100" workbookViewId="0">
      <selection activeCell="I13" sqref="I13"/>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50</v>
      </c>
    </row>
    <row r="4" spans="1:6" s="54" customFormat="1" ht="30" customHeight="1">
      <c r="C4" s="131"/>
      <c r="D4" s="58" t="s">
        <v>30</v>
      </c>
      <c r="E4" s="59" t="s">
        <v>31</v>
      </c>
      <c r="F4" s="59" t="str">
        <f>CONCATENATE("Change to ",TEXT(C6,"mmm-yy"))</f>
        <v>Change to Dec-24</v>
      </c>
    </row>
    <row r="5" spans="1:6" s="54" customFormat="1" ht="30" customHeight="1">
      <c r="C5" s="132"/>
      <c r="D5" s="60" t="s">
        <v>4</v>
      </c>
      <c r="E5" s="61" t="s">
        <v>32</v>
      </c>
      <c r="F5" s="61" t="s">
        <v>49</v>
      </c>
    </row>
    <row r="6" spans="1:6" s="54" customFormat="1" ht="30" customHeight="1">
      <c r="A6" s="57"/>
      <c r="B6" s="118"/>
      <c r="C6" s="62">
        <v>45627</v>
      </c>
      <c r="D6" s="106">
        <f>VLOOKUP($C6,'Cream income'!$B:$K,2,FALSE)</f>
        <v>3016</v>
      </c>
      <c r="E6" s="107">
        <f>VLOOKUP($C6,'Cream income'!$B:$K,3,FALSE)</f>
        <v>17.472837071192949</v>
      </c>
      <c r="F6" s="108"/>
    </row>
    <row r="7" spans="1:6" s="54" customFormat="1" ht="30" customHeight="1">
      <c r="C7" s="63">
        <f>EDATE(C6,-1)</f>
        <v>45597</v>
      </c>
      <c r="D7" s="109">
        <f>VLOOKUP($C7,'Cream income'!$B:$K,2,FALSE)</f>
        <v>3059</v>
      </c>
      <c r="E7" s="110">
        <f>VLOOKUP($C7,'Cream income'!$B:$K,3,FALSE)</f>
        <v>17.708828196714268</v>
      </c>
      <c r="F7" s="111">
        <f>($E$6-E7)/E7</f>
        <v>-1.3326185273235985E-2</v>
      </c>
    </row>
    <row r="8" spans="1:6" s="54" customFormat="1" ht="30" customHeight="1">
      <c r="C8" s="62">
        <f>EDATE(C6,-12)</f>
        <v>45261</v>
      </c>
      <c r="D8" s="106">
        <f>VLOOKUP($C8,'Cream income'!$B:$K,2,FALSE)</f>
        <v>2054</v>
      </c>
      <c r="E8" s="107">
        <f>VLOOKUP($C8,'Cream income'!$B:$K,3,FALSE)</f>
        <v>11.67896112549497</v>
      </c>
      <c r="F8" s="112">
        <f>($E$6-E8)/E8</f>
        <v>0.49609514779958019</v>
      </c>
    </row>
    <row r="9" spans="1:6" ht="15.5">
      <c r="C9" s="56" t="s">
        <v>48</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8"/>
  <sheetViews>
    <sheetView zoomScaleNormal="100" workbookViewId="0">
      <pane xSplit="1" ySplit="2" topLeftCell="B151" activePane="bottomRight" state="frozen"/>
      <selection activeCell="I153" sqref="I153"/>
      <selection pane="topRight" activeCell="I153" sqref="I153"/>
      <selection pane="bottomLeft" activeCell="I153" sqref="I153"/>
      <selection pane="bottomRight" activeCell="B158" sqref="B158:C158"/>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33" t="s">
        <v>3</v>
      </c>
      <c r="B1" s="114" t="s">
        <v>4</v>
      </c>
      <c r="C1" s="135" t="s">
        <v>5</v>
      </c>
      <c r="E1" s="13" t="s">
        <v>16</v>
      </c>
      <c r="F1" s="14" t="s">
        <v>17</v>
      </c>
      <c r="G1" s="137" t="s">
        <v>18</v>
      </c>
      <c r="H1" s="12" t="s">
        <v>10</v>
      </c>
      <c r="I1" s="116" t="s">
        <v>61</v>
      </c>
    </row>
    <row r="2" spans="1:13" s="12" customFormat="1" ht="26">
      <c r="A2" s="134"/>
      <c r="B2" s="115" t="s">
        <v>63</v>
      </c>
      <c r="C2" s="136"/>
      <c r="E2" s="13" t="s">
        <v>12</v>
      </c>
      <c r="F2" s="15" t="s">
        <v>20</v>
      </c>
      <c r="G2" s="137"/>
      <c r="H2" s="12" t="s">
        <v>11</v>
      </c>
      <c r="I2" s="116" t="s">
        <v>62</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33</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58</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59</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60</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16">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16">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16">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16">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16">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16">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16">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16">
      <c r="A152" s="7">
        <v>45444</v>
      </c>
      <c r="B152" s="10">
        <v>2292</v>
      </c>
      <c r="C152" s="9">
        <f t="shared" si="63"/>
        <v>13.155326973313558</v>
      </c>
      <c r="E152" s="6">
        <f>VLOOKUP(A152,'Retail weightings - HIDE'!$B$3:$D$51,2,TRUE)</f>
        <v>2.0136636446599305</v>
      </c>
      <c r="F152" s="3">
        <v>4.12</v>
      </c>
      <c r="G152" s="3">
        <f t="shared" ref="G152:G157" si="65">AVERAGE(F141:F152)</f>
        <v>4.2491666666666656</v>
      </c>
      <c r="H152" s="4">
        <f t="shared" si="64"/>
        <v>5.7396714543252882E-2</v>
      </c>
    </row>
    <row r="153" spans="1:16">
      <c r="A153" s="7">
        <v>45474</v>
      </c>
      <c r="B153" s="10">
        <v>2528</v>
      </c>
      <c r="C153" s="9">
        <f t="shared" ref="C153" si="66">((B153/1000)*H153)*100</f>
        <v>14.547850674534324</v>
      </c>
      <c r="E153" s="6">
        <f>VLOOKUP(A153,'Retail weightings - HIDE'!$B$3:$D$51,2,TRUE)</f>
        <v>2.0136636446599305</v>
      </c>
      <c r="F153" s="3">
        <v>4.1399999999999997</v>
      </c>
      <c r="G153" s="3">
        <f t="shared" si="65"/>
        <v>4.2491666666666665</v>
      </c>
      <c r="H153" s="4">
        <f t="shared" ref="H153:H158" si="67">(G152-E153)*1.02969/0.4/100</f>
        <v>5.7546877668252866E-2</v>
      </c>
    </row>
    <row r="154" spans="1:16">
      <c r="A154" s="7">
        <v>45505</v>
      </c>
      <c r="B154" s="10">
        <v>2703</v>
      </c>
      <c r="C154" s="9">
        <f>((B154/1000)*H154)*100</f>
        <v>15.49715245001742</v>
      </c>
      <c r="E154" s="6">
        <f>VLOOKUP(A154,'Retail weightings - HIDE'!$B$3:$D$51,2,TRUE)</f>
        <v>2.0219659589682908</v>
      </c>
      <c r="F154" s="3">
        <v>4.18</v>
      </c>
      <c r="G154" s="3">
        <f t="shared" si="65"/>
        <v>4.251666666666666</v>
      </c>
      <c r="H154" s="4">
        <f t="shared" si="67"/>
        <v>5.7333157417748512E-2</v>
      </c>
    </row>
    <row r="155" spans="1:16">
      <c r="A155" s="7">
        <v>45536</v>
      </c>
      <c r="B155" s="10">
        <v>3147</v>
      </c>
      <c r="C155" s="9">
        <f>((B155/1000)*H155)*100</f>
        <v>18.062997354552952</v>
      </c>
      <c r="E155" s="6">
        <f>VLOOKUP(A155,'Retail weightings - HIDE'!$B$3:$D$51,2,TRUE)</f>
        <v>2.0219659589682908</v>
      </c>
      <c r="F155" s="3">
        <v>4.32</v>
      </c>
      <c r="G155" s="3">
        <f t="shared" si="65"/>
        <v>4.2625000000000002</v>
      </c>
      <c r="H155" s="4">
        <f t="shared" si="67"/>
        <v>5.7397513042748496E-2</v>
      </c>
    </row>
    <row r="156" spans="1:16">
      <c r="A156" s="7">
        <v>45566</v>
      </c>
      <c r="B156" s="10">
        <v>3096</v>
      </c>
      <c r="C156" s="9">
        <f>((B156/1000)*H156)*100</f>
        <v>17.856609544534944</v>
      </c>
      <c r="E156" s="6">
        <f>VLOOKUP(A156,'Retail weightings - HIDE'!$B$3:$D$51,2,TRUE)</f>
        <v>2.0219659589682908</v>
      </c>
      <c r="F156" s="3">
        <v>4.4000000000000004</v>
      </c>
      <c r="G156" s="3">
        <f t="shared" si="65"/>
        <v>4.270833333333333</v>
      </c>
      <c r="H156" s="4">
        <f t="shared" si="67"/>
        <v>5.7676387417748519E-2</v>
      </c>
      <c r="I156" s="116"/>
    </row>
    <row r="157" spans="1:16">
      <c r="A157" s="7">
        <v>45597</v>
      </c>
      <c r="B157" s="10">
        <v>3059</v>
      </c>
      <c r="C157" s="9">
        <f>((B157/1000)*H157)*100</f>
        <v>17.708828196714268</v>
      </c>
      <c r="E157" s="6">
        <f>VLOOKUP(A157,'Retail weightings - HIDE'!$B$3:$D$51,2,TRUE)</f>
        <v>2.0219659589682908</v>
      </c>
      <c r="F157" s="128">
        <v>4.4000000000000004</v>
      </c>
      <c r="G157" s="3">
        <f t="shared" si="65"/>
        <v>4.2725</v>
      </c>
      <c r="H157" s="4">
        <f t="shared" si="67"/>
        <v>5.7890906167748508E-2</v>
      </c>
      <c r="I157" s="129" t="s">
        <v>72</v>
      </c>
      <c r="J157" s="130"/>
      <c r="K157" s="130"/>
      <c r="L157" s="130"/>
      <c r="M157" s="130"/>
      <c r="N157" s="130"/>
      <c r="O157" s="130"/>
      <c r="P157" s="130"/>
    </row>
    <row r="158" spans="1:16">
      <c r="A158" s="7">
        <v>45627</v>
      </c>
      <c r="B158" s="10">
        <v>3016</v>
      </c>
      <c r="C158" s="9">
        <f>((B158/1000)*H158)*100</f>
        <v>17.472837071192949</v>
      </c>
      <c r="E158" s="6">
        <f>VLOOKUP(A158,'Retail weightings - HIDE'!$B$3:$D$51,2,TRUE)</f>
        <v>2.0219659589682908</v>
      </c>
      <c r="G158" s="3">
        <f t="shared" ref="G158" si="68">AVERAGE(F147:F158)</f>
        <v>4.2609090909090908</v>
      </c>
      <c r="H158" s="4">
        <f t="shared" si="67"/>
        <v>5.7933809917748505E-2</v>
      </c>
    </row>
  </sheetData>
  <sheetProtection selectLockedCells="1" selectUnlockedCells="1"/>
  <mergeCells count="3">
    <mergeCell ref="A1:A2"/>
    <mergeCell ref="C1:C2"/>
    <mergeCell ref="G1:G2"/>
  </mergeCells>
  <hyperlinks>
    <hyperlink ref="I1" r:id="rId1" display="https://www.gov.uk/government/statistics/uk-milk-prices-and-composition-of-milk" xr:uid="{D0AD922C-347B-4229-A551-68AD763CD91F}"/>
    <hyperlink ref="I2" r:id="rId2" display="https://www.gov.uk/search/research-and-statistics?content_store_document_type=upcoming_statistics&amp;keywords=&amp;level_one_taxon=&amp;organisations%5B%5D=department-for-environment-food-rural-affairs&amp;public_timestamp%5Bfrom%5D=&amp;public_timestamp%5Bto%5D=" xr:uid="{129CD358-8893-4DAB-A5C0-032B9D526E1C}"/>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3" activePane="bottomRight" state="frozen"/>
      <selection activeCell="I153" sqref="I153"/>
      <selection pane="topRight" activeCell="I153" sqref="I153"/>
      <selection pane="bottomLeft" activeCell="I153" sqref="I153"/>
      <selection pane="bottomRight" activeCell="G32" sqref="G32"/>
    </sheetView>
  </sheetViews>
  <sheetFormatPr defaultColWidth="9.1796875" defaultRowHeight="12.5"/>
  <cols>
    <col min="1" max="1" width="17.54296875" customWidth="1"/>
    <col min="2" max="2" width="11.54296875" style="20" customWidth="1"/>
    <col min="3" max="3" width="10.1796875" customWidth="1"/>
    <col min="6" max="6" width="10.1796875" bestFit="1" customWidth="1"/>
    <col min="7" max="7" width="11.90625" bestFit="1" customWidth="1"/>
    <col min="11" max="11" width="14.26953125" customWidth="1"/>
    <col min="12" max="12" width="13.54296875" customWidth="1"/>
    <col min="13" max="13" width="14.453125" customWidth="1"/>
    <col min="14" max="14" width="11.90625" bestFit="1" customWidth="1"/>
  </cols>
  <sheetData>
    <row r="1" spans="1:15" ht="13">
      <c r="A1" s="19" t="s">
        <v>21</v>
      </c>
      <c r="D1" s="2" t="s">
        <v>14</v>
      </c>
      <c r="E1">
        <v>3.5</v>
      </c>
      <c r="F1">
        <v>1.7</v>
      </c>
      <c r="G1">
        <v>1</v>
      </c>
      <c r="H1">
        <v>0.1</v>
      </c>
      <c r="K1" s="2" t="s">
        <v>69</v>
      </c>
    </row>
    <row r="2" spans="1:15" ht="13">
      <c r="A2" s="19"/>
      <c r="D2" s="2"/>
      <c r="E2" s="2" t="s">
        <v>22</v>
      </c>
      <c r="K2" s="2" t="s">
        <v>24</v>
      </c>
    </row>
    <row r="3" spans="1:15" ht="13">
      <c r="A3" s="21" t="s">
        <v>29</v>
      </c>
      <c r="B3" s="22" t="s">
        <v>19</v>
      </c>
      <c r="C3" s="19" t="s">
        <v>15</v>
      </c>
      <c r="D3" s="23" t="s">
        <v>13</v>
      </c>
      <c r="E3" t="s">
        <v>0</v>
      </c>
      <c r="F3" t="s">
        <v>1</v>
      </c>
      <c r="G3" t="s">
        <v>70</v>
      </c>
      <c r="H3" t="s">
        <v>2</v>
      </c>
      <c r="I3" t="s">
        <v>23</v>
      </c>
      <c r="K3" t="s">
        <v>1</v>
      </c>
      <c r="L3" t="s">
        <v>2</v>
      </c>
      <c r="M3" t="s">
        <v>0</v>
      </c>
      <c r="N3" t="s">
        <v>70</v>
      </c>
    </row>
    <row r="4" spans="1:15">
      <c r="A4" s="27" t="s">
        <v>6</v>
      </c>
      <c r="B4" s="28">
        <v>40909</v>
      </c>
      <c r="C4" s="29">
        <f>SUMPRODUCT(E4:H4,$E$1:$H$1)/SUM(E4:H4)</f>
        <v>1.80535</v>
      </c>
      <c r="D4" s="30">
        <v>1</v>
      </c>
      <c r="E4" s="31">
        <v>0.20610000000000001</v>
      </c>
      <c r="F4" s="31">
        <v>0.58619999999999994</v>
      </c>
      <c r="G4" s="31">
        <v>7.4099999999999999E-2</v>
      </c>
      <c r="H4" s="31">
        <v>0.1336</v>
      </c>
      <c r="I4" s="32">
        <f>SUM(E4:H4)</f>
        <v>1</v>
      </c>
    </row>
    <row r="5" spans="1:15">
      <c r="A5" s="27" t="s">
        <v>7</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8</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9</v>
      </c>
      <c r="B7" s="24">
        <v>42095</v>
      </c>
      <c r="C7" s="1">
        <f t="shared" si="0"/>
        <v>1.8944944944944944</v>
      </c>
      <c r="D7" s="25">
        <v>4</v>
      </c>
      <c r="E7" s="18">
        <v>0.223</v>
      </c>
      <c r="F7" s="18">
        <v>0.61899999999999999</v>
      </c>
      <c r="G7" s="18">
        <v>4.9000000000000002E-2</v>
      </c>
      <c r="H7" s="18">
        <v>0.10800000000000001</v>
      </c>
      <c r="I7" s="17">
        <f t="shared" si="1"/>
        <v>0.999</v>
      </c>
    </row>
    <row r="8" spans="1:15">
      <c r="A8" s="20" t="s">
        <v>26</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38" t="s">
        <v>67</v>
      </c>
    </row>
    <row r="9" spans="1:15">
      <c r="A9" s="121" t="s">
        <v>27</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39"/>
    </row>
    <row r="10" spans="1:15">
      <c r="A10" s="121" t="s">
        <v>28</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39"/>
    </row>
    <row r="11" spans="1:15">
      <c r="A11" s="121" t="s">
        <v>25</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39"/>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39"/>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39"/>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39"/>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39"/>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39"/>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39"/>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39"/>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39"/>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39"/>
    </row>
    <row r="21" spans="1:15">
      <c r="A21" s="120">
        <v>44920</v>
      </c>
      <c r="B21" s="24">
        <v>44927</v>
      </c>
      <c r="C21" s="1">
        <f t="shared" si="20"/>
        <v>1.9629908373992628</v>
      </c>
      <c r="D21" s="25">
        <v>18</v>
      </c>
      <c r="E21" s="18">
        <f t="shared" ref="E21:E25" si="30">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39"/>
    </row>
    <row r="22" spans="1:15" ht="13" thickBot="1">
      <c r="A22" s="122">
        <v>45150</v>
      </c>
      <c r="B22" s="123">
        <v>45139</v>
      </c>
      <c r="C22" s="47">
        <f>SUMPRODUCT(E22:H22,$E$1:$H$1)/SUM(E22:H22)</f>
        <v>2.0119551546567287</v>
      </c>
      <c r="D22" s="41">
        <v>19</v>
      </c>
      <c r="E22" s="124">
        <f t="shared" si="30"/>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40"/>
    </row>
    <row r="23" spans="1:15">
      <c r="A23" s="120">
        <v>45262</v>
      </c>
      <c r="B23" s="24">
        <v>45261</v>
      </c>
      <c r="C23" s="1">
        <f>SUMPRODUCT(E23:H23,$E$1:$H$1)/SUM(E23:H23)</f>
        <v>2.0322220406727274</v>
      </c>
      <c r="D23" s="25">
        <v>20</v>
      </c>
      <c r="E23" s="18">
        <f t="shared" si="30"/>
        <v>0.28154395270045707</v>
      </c>
      <c r="F23" s="18">
        <f t="shared" ref="F23" si="31">K23/SUM($K23:$N23)</f>
        <v>0.60845530277750504</v>
      </c>
      <c r="G23" s="18">
        <f t="shared" ref="G23" si="32">N23/SUM($K23:$N23)</f>
        <v>1.6045744968505779E-3</v>
      </c>
      <c r="H23" s="18">
        <f t="shared" ref="H23" si="33">L23/SUM($K23:$N23)</f>
        <v>0.10839617002518738</v>
      </c>
      <c r="I23" s="17">
        <f t="shared" ref="I23" si="34">SUM(E23:H23)</f>
        <v>1</v>
      </c>
      <c r="K23" s="119">
        <f>189694321.2/1000</f>
        <v>189694.32119999998</v>
      </c>
      <c r="L23" s="45">
        <f>33793999/1000</f>
        <v>33793.999000000003</v>
      </c>
      <c r="M23" s="45">
        <f>87775205.1/1000</f>
        <v>87775.205099999992</v>
      </c>
      <c r="N23" s="45">
        <f>500248.2/1000</f>
        <v>500.2482</v>
      </c>
      <c r="O23" s="138" t="s">
        <v>68</v>
      </c>
    </row>
    <row r="24" spans="1:15">
      <c r="A24" s="120">
        <v>45374</v>
      </c>
      <c r="B24" s="24">
        <v>45383</v>
      </c>
      <c r="C24" s="1">
        <f>SUMPRODUCT(E24:H24,$E$1:$H$1)/SUM(E24:H24)</f>
        <v>2.0136636446599305</v>
      </c>
      <c r="D24" s="25">
        <v>21</v>
      </c>
      <c r="E24" s="18">
        <f t="shared" si="30"/>
        <v>0.27655924806659843</v>
      </c>
      <c r="F24" s="18">
        <f>K24/SUM($K24:$N24)</f>
        <v>0.60632601743942494</v>
      </c>
      <c r="G24" s="18">
        <f t="shared" ref="G24:G25" si="35">N24/SUM($K24:$N24)</f>
        <v>3.6006370337949845E-3</v>
      </c>
      <c r="H24" s="18">
        <f t="shared" ref="H24:H25" si="36">L24/SUM($K24:$N24)</f>
        <v>0.11351409746018165</v>
      </c>
      <c r="I24" s="17">
        <f t="shared" ref="I24:I25" si="37">SUM(E24:H24)</f>
        <v>1</v>
      </c>
      <c r="K24" s="45">
        <v>2484857.1073000003</v>
      </c>
      <c r="L24" s="45">
        <v>465205.6876</v>
      </c>
      <c r="M24" s="45">
        <v>1133400.503</v>
      </c>
      <c r="N24" s="45">
        <v>14756.2009</v>
      </c>
      <c r="O24" s="139"/>
    </row>
    <row r="25" spans="1:15">
      <c r="A25" s="120">
        <v>45486</v>
      </c>
      <c r="B25" s="24">
        <v>45505</v>
      </c>
      <c r="C25" s="1">
        <f>SUMPRODUCT(E25:H25,$E$1:$H$1)/SUM(E25:H25)</f>
        <v>2.0219659589682908</v>
      </c>
      <c r="D25" s="25">
        <v>22</v>
      </c>
      <c r="E25" s="18">
        <f t="shared" si="30"/>
        <v>0.27959697865244088</v>
      </c>
      <c r="F25" s="18">
        <f t="shared" ref="F25" si="38">K25/SUM($K25:$N25)</f>
        <v>0.60583822515546071</v>
      </c>
      <c r="G25" s="18">
        <f t="shared" si="35"/>
        <v>2.2167458902831228E-3</v>
      </c>
      <c r="H25" s="18">
        <f t="shared" si="36"/>
        <v>0.11234805030181529</v>
      </c>
      <c r="I25" s="17">
        <f t="shared" si="37"/>
        <v>1</v>
      </c>
      <c r="K25" s="45">
        <v>2450151.7403000002</v>
      </c>
      <c r="L25" s="45">
        <v>454361.84039999999</v>
      </c>
      <c r="M25" s="45">
        <v>1130755.6957999999</v>
      </c>
      <c r="N25" s="45">
        <v>8965.0398000000005</v>
      </c>
      <c r="O25" s="139"/>
    </row>
    <row r="26" spans="1:15">
      <c r="A26" s="120"/>
      <c r="B26" s="24">
        <v>45658</v>
      </c>
      <c r="C26" s="1"/>
      <c r="D26" s="25"/>
      <c r="E26" s="18"/>
      <c r="F26" s="18"/>
      <c r="G26" s="18"/>
      <c r="H26" s="18"/>
      <c r="I26" s="17"/>
      <c r="K26" s="127"/>
      <c r="L26" s="127"/>
      <c r="M26" s="127"/>
      <c r="N26" s="127"/>
      <c r="O26" s="139"/>
    </row>
    <row r="27" spans="1:15">
      <c r="D27" s="25"/>
      <c r="O27" s="139"/>
    </row>
    <row r="28" spans="1:15">
      <c r="O28" s="139"/>
    </row>
    <row r="29" spans="1:15">
      <c r="O29" s="139"/>
    </row>
    <row r="30" spans="1:15">
      <c r="O30" s="139"/>
    </row>
    <row r="31" spans="1:15">
      <c r="O31" s="139"/>
    </row>
    <row r="32" spans="1:15">
      <c r="O32" s="139"/>
    </row>
    <row r="33" spans="15:15">
      <c r="O33" s="139"/>
    </row>
    <row r="34" spans="15:15">
      <c r="O34" s="139"/>
    </row>
    <row r="35" spans="15:15">
      <c r="O35" s="139"/>
    </row>
    <row r="36" spans="15:15">
      <c r="O36" s="139"/>
    </row>
    <row r="37" spans="15:15">
      <c r="O37" s="140"/>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workbookViewId="0">
      <selection activeCell="B17" sqref="B17:K21"/>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51</v>
      </c>
      <c r="B2" s="85"/>
      <c r="C2" s="85"/>
      <c r="D2" s="85"/>
      <c r="E2" s="85"/>
      <c r="F2" s="85"/>
      <c r="G2" s="85"/>
      <c r="H2" s="85"/>
      <c r="I2" s="85"/>
      <c r="J2" s="85"/>
      <c r="K2" s="85"/>
    </row>
    <row r="3" spans="1:11" s="86" customFormat="1" ht="51.75" customHeight="1">
      <c r="A3" s="142" t="s">
        <v>34</v>
      </c>
      <c r="B3" s="142"/>
      <c r="C3" s="142"/>
      <c r="D3" s="142"/>
      <c r="E3" s="142"/>
      <c r="F3" s="142"/>
      <c r="G3" s="142"/>
      <c r="H3" s="142"/>
      <c r="I3" s="142"/>
      <c r="J3" s="142"/>
      <c r="K3" s="142"/>
    </row>
    <row r="4" spans="1:11" s="86" customFormat="1" ht="28.5" customHeight="1">
      <c r="A4" s="86" t="s">
        <v>57</v>
      </c>
      <c r="B4" s="113"/>
      <c r="C4" s="113"/>
      <c r="D4" s="113"/>
      <c r="E4" s="113"/>
      <c r="F4" s="113"/>
      <c r="G4" s="113"/>
      <c r="H4" s="113"/>
      <c r="I4" s="113"/>
      <c r="J4" s="113"/>
      <c r="K4" s="113"/>
    </row>
    <row r="5" spans="1:11" ht="16" thickBot="1"/>
    <row r="6" spans="1:11">
      <c r="A6" s="85" t="s">
        <v>35</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43" t="s">
        <v>36</v>
      </c>
      <c r="B8" s="143"/>
      <c r="C8" s="143"/>
      <c r="D8" s="143"/>
      <c r="E8" s="143"/>
      <c r="F8" s="143"/>
      <c r="G8" s="143"/>
      <c r="H8" s="143"/>
      <c r="I8" s="143"/>
      <c r="J8" s="143"/>
      <c r="K8" s="143"/>
    </row>
    <row r="9" spans="1:11" ht="14.15" customHeight="1">
      <c r="A9" s="143"/>
      <c r="B9" s="143"/>
      <c r="C9" s="143"/>
      <c r="D9" s="143"/>
      <c r="E9" s="143"/>
      <c r="F9" s="143"/>
      <c r="G9" s="143"/>
      <c r="H9" s="143"/>
      <c r="I9" s="143"/>
      <c r="J9" s="143"/>
      <c r="K9" s="143"/>
    </row>
    <row r="10" spans="1:11">
      <c r="A10" s="143"/>
      <c r="B10" s="143"/>
      <c r="C10" s="143"/>
      <c r="D10" s="143"/>
      <c r="E10" s="143"/>
      <c r="F10" s="143"/>
      <c r="G10" s="143"/>
      <c r="H10" s="143"/>
      <c r="I10" s="143"/>
      <c r="J10" s="143"/>
      <c r="K10" s="143"/>
    </row>
    <row r="11" spans="1:11">
      <c r="A11" s="143"/>
      <c r="B11" s="143"/>
      <c r="C11" s="143"/>
      <c r="D11" s="143"/>
      <c r="E11" s="143"/>
      <c r="F11" s="143"/>
      <c r="G11" s="143"/>
      <c r="H11" s="143"/>
      <c r="I11" s="143"/>
      <c r="J11" s="143"/>
      <c r="K11" s="143"/>
    </row>
    <row r="12" spans="1:11" ht="15" customHeight="1">
      <c r="A12" s="143"/>
      <c r="B12" s="143"/>
      <c r="C12" s="143"/>
      <c r="D12" s="143"/>
      <c r="E12" s="143"/>
      <c r="F12" s="143"/>
      <c r="G12" s="143"/>
      <c r="H12" s="143"/>
      <c r="I12" s="143"/>
      <c r="J12" s="143"/>
      <c r="K12" s="143"/>
    </row>
    <row r="13" spans="1:11">
      <c r="A13" s="144" t="s">
        <v>66</v>
      </c>
      <c r="B13" s="144"/>
      <c r="C13" s="144"/>
      <c r="D13" s="144"/>
      <c r="E13" s="144"/>
      <c r="F13" s="144"/>
      <c r="G13" s="144"/>
      <c r="H13" s="144"/>
      <c r="I13" s="144"/>
      <c r="J13" s="144"/>
      <c r="K13" s="144"/>
    </row>
    <row r="14" spans="1:11" ht="16" thickBot="1">
      <c r="A14" s="88"/>
      <c r="B14" s="88"/>
      <c r="C14" s="88"/>
      <c r="D14" s="88"/>
      <c r="E14" s="88"/>
      <c r="F14" s="88"/>
      <c r="G14" s="88"/>
      <c r="H14" s="88"/>
      <c r="I14" s="88"/>
      <c r="J14" s="88"/>
      <c r="K14" s="88"/>
    </row>
    <row r="15" spans="1:11">
      <c r="A15" s="85" t="s">
        <v>37</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5" t="s">
        <v>53</v>
      </c>
      <c r="B17" s="143" t="s">
        <v>64</v>
      </c>
      <c r="C17" s="146"/>
      <c r="D17" s="146"/>
      <c r="E17" s="146"/>
      <c r="F17" s="146"/>
      <c r="G17" s="146"/>
      <c r="H17" s="146"/>
      <c r="I17" s="146"/>
      <c r="J17" s="146"/>
      <c r="K17" s="146"/>
    </row>
    <row r="18" spans="1:11">
      <c r="A18" s="145"/>
      <c r="B18" s="146"/>
      <c r="C18" s="146"/>
      <c r="D18" s="146"/>
      <c r="E18" s="146"/>
      <c r="F18" s="146"/>
      <c r="G18" s="146"/>
      <c r="H18" s="146"/>
      <c r="I18" s="146"/>
      <c r="J18" s="146"/>
      <c r="K18" s="146"/>
    </row>
    <row r="19" spans="1:11">
      <c r="A19" s="88"/>
      <c r="B19" s="146"/>
      <c r="C19" s="146"/>
      <c r="D19" s="146"/>
      <c r="E19" s="146"/>
      <c r="F19" s="146"/>
      <c r="G19" s="146"/>
      <c r="H19" s="146"/>
      <c r="I19" s="146"/>
      <c r="J19" s="146"/>
      <c r="K19" s="146"/>
    </row>
    <row r="20" spans="1:11">
      <c r="B20" s="146"/>
      <c r="C20" s="146"/>
      <c r="D20" s="146"/>
      <c r="E20" s="146"/>
      <c r="F20" s="146"/>
      <c r="G20" s="146"/>
      <c r="H20" s="146"/>
      <c r="I20" s="146"/>
      <c r="J20" s="146"/>
      <c r="K20" s="146"/>
    </row>
    <row r="21" spans="1:11">
      <c r="B21" s="146"/>
      <c r="C21" s="146"/>
      <c r="D21" s="146"/>
      <c r="E21" s="146"/>
      <c r="F21" s="146"/>
      <c r="G21" s="146"/>
      <c r="H21" s="146"/>
      <c r="I21" s="146"/>
      <c r="J21" s="146"/>
      <c r="K21" s="146"/>
    </row>
    <row r="22" spans="1:11">
      <c r="A22" s="89" t="s">
        <v>39</v>
      </c>
      <c r="B22" s="84" t="s">
        <v>40</v>
      </c>
    </row>
    <row r="23" spans="1:11">
      <c r="A23" s="90" t="s">
        <v>41</v>
      </c>
      <c r="B23" s="91" t="s">
        <v>54</v>
      </c>
      <c r="C23" s="91"/>
      <c r="D23" s="91"/>
      <c r="E23" s="91"/>
      <c r="F23" s="91"/>
      <c r="G23" s="91"/>
      <c r="H23" s="91"/>
      <c r="I23" s="91"/>
      <c r="J23" s="91"/>
      <c r="K23" s="91"/>
    </row>
    <row r="24" spans="1:11">
      <c r="A24" s="90" t="s">
        <v>43</v>
      </c>
      <c r="B24" s="141" t="s">
        <v>44</v>
      </c>
      <c r="C24" s="141"/>
      <c r="D24" s="141"/>
      <c r="E24" s="141"/>
      <c r="F24" s="141"/>
      <c r="G24" s="141"/>
      <c r="H24" s="141"/>
      <c r="I24" s="141"/>
      <c r="J24" s="141"/>
      <c r="K24" s="141"/>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51</v>
      </c>
      <c r="B2" s="85"/>
      <c r="C2" s="85"/>
      <c r="D2" s="85"/>
      <c r="E2" s="85"/>
      <c r="F2" s="85"/>
      <c r="G2" s="85"/>
      <c r="H2" s="85"/>
      <c r="I2" s="85"/>
      <c r="J2" s="85"/>
      <c r="K2" s="85"/>
    </row>
    <row r="3" spans="1:11" s="86" customFormat="1" ht="51.75" customHeight="1">
      <c r="A3" s="142" t="s">
        <v>34</v>
      </c>
      <c r="B3" s="142"/>
      <c r="C3" s="142"/>
      <c r="D3" s="142"/>
      <c r="E3" s="142"/>
      <c r="F3" s="142"/>
      <c r="G3" s="142"/>
      <c r="H3" s="142"/>
      <c r="I3" s="142"/>
      <c r="J3" s="142"/>
      <c r="K3" s="142"/>
    </row>
    <row r="4" spans="1:11" s="84" customFormat="1" ht="16" thickBot="1"/>
    <row r="5" spans="1:11">
      <c r="A5" s="148" t="s">
        <v>35</v>
      </c>
      <c r="B5" s="148"/>
      <c r="C5" s="148"/>
      <c r="D5" s="148"/>
      <c r="E5" s="148"/>
      <c r="F5" s="148"/>
      <c r="G5" s="148"/>
      <c r="H5" s="148"/>
      <c r="I5" s="148"/>
      <c r="J5" s="148"/>
      <c r="K5" s="148"/>
    </row>
    <row r="6" spans="1:11" ht="15" customHeight="1">
      <c r="A6" s="96"/>
      <c r="B6" s="96"/>
      <c r="C6" s="96"/>
      <c r="D6" s="96"/>
      <c r="E6" s="96"/>
      <c r="F6" s="96"/>
      <c r="G6" s="96"/>
      <c r="H6" s="96"/>
      <c r="I6" s="96"/>
      <c r="J6" s="96"/>
      <c r="K6" s="96"/>
    </row>
    <row r="7" spans="1:11" s="97" customFormat="1" ht="16.399999999999999" customHeight="1">
      <c r="A7" s="149" t="s">
        <v>55</v>
      </c>
      <c r="B7" s="149"/>
      <c r="C7" s="149"/>
      <c r="D7" s="149"/>
      <c r="E7" s="149"/>
      <c r="F7" s="149"/>
      <c r="G7" s="149"/>
      <c r="H7" s="149"/>
      <c r="I7" s="149"/>
      <c r="J7" s="149"/>
      <c r="K7" s="149"/>
    </row>
    <row r="8" spans="1:11" s="97" customFormat="1" ht="15" customHeight="1">
      <c r="A8" s="98"/>
      <c r="B8" s="98"/>
      <c r="C8" s="98"/>
      <c r="D8" s="98"/>
      <c r="E8" s="98"/>
      <c r="F8" s="98"/>
      <c r="G8" s="98"/>
      <c r="H8" s="98"/>
      <c r="I8" s="98"/>
      <c r="J8" s="98"/>
      <c r="K8" s="98"/>
    </row>
    <row r="9" spans="1:11" s="97" customFormat="1" ht="13.4" customHeight="1">
      <c r="A9" s="149" t="s">
        <v>36</v>
      </c>
      <c r="B9" s="149"/>
      <c r="C9" s="149"/>
      <c r="D9" s="149"/>
      <c r="E9" s="149"/>
      <c r="F9" s="149"/>
      <c r="G9" s="149"/>
      <c r="H9" s="149"/>
      <c r="I9" s="149"/>
      <c r="J9" s="149"/>
      <c r="K9" s="149"/>
    </row>
    <row r="10" spans="1:11" s="97" customFormat="1" ht="13.4" customHeight="1">
      <c r="A10" s="149"/>
      <c r="B10" s="149"/>
      <c r="C10" s="149"/>
      <c r="D10" s="149"/>
      <c r="E10" s="149"/>
      <c r="F10" s="149"/>
      <c r="G10" s="149"/>
      <c r="H10" s="149"/>
      <c r="I10" s="149"/>
      <c r="J10" s="149"/>
      <c r="K10" s="149"/>
    </row>
    <row r="11" spans="1:11" s="97" customFormat="1" ht="13.4" customHeight="1">
      <c r="A11" s="149"/>
      <c r="B11" s="149"/>
      <c r="C11" s="149"/>
      <c r="D11" s="149"/>
      <c r="E11" s="149"/>
      <c r="F11" s="149"/>
      <c r="G11" s="149"/>
      <c r="H11" s="149"/>
      <c r="I11" s="149"/>
      <c r="J11" s="149"/>
      <c r="K11" s="149"/>
    </row>
    <row r="12" spans="1:11" s="97" customFormat="1" ht="13.4" customHeight="1">
      <c r="A12" s="149"/>
      <c r="B12" s="149"/>
      <c r="C12" s="149"/>
      <c r="D12" s="149"/>
      <c r="E12" s="149"/>
      <c r="F12" s="149"/>
      <c r="G12" s="149"/>
      <c r="H12" s="149"/>
      <c r="I12" s="149"/>
      <c r="J12" s="149"/>
      <c r="K12" s="149"/>
    </row>
    <row r="13" spans="1:11" s="97" customFormat="1">
      <c r="A13" s="149"/>
      <c r="B13" s="149"/>
      <c r="C13" s="149"/>
      <c r="D13" s="149"/>
      <c r="E13" s="149"/>
      <c r="F13" s="149"/>
      <c r="G13" s="149"/>
      <c r="H13" s="149"/>
      <c r="I13" s="149"/>
      <c r="J13" s="149"/>
      <c r="K13" s="149"/>
    </row>
    <row r="14" spans="1:11" s="97" customFormat="1">
      <c r="A14" s="99"/>
      <c r="B14" s="99"/>
      <c r="C14" s="99"/>
      <c r="D14" s="99"/>
      <c r="E14" s="99"/>
      <c r="F14" s="99"/>
      <c r="G14" s="99"/>
      <c r="H14" s="99"/>
      <c r="I14" s="99"/>
      <c r="J14" s="99"/>
      <c r="K14" s="99"/>
    </row>
    <row r="15" spans="1:11" s="97" customFormat="1" ht="17.149999999999999" customHeight="1">
      <c r="A15" s="149"/>
      <c r="B15" s="149"/>
      <c r="C15" s="149"/>
      <c r="D15" s="149"/>
      <c r="E15" s="149"/>
      <c r="F15" s="149"/>
      <c r="G15" s="149"/>
      <c r="H15" s="149"/>
      <c r="I15" s="149"/>
      <c r="J15" s="149"/>
      <c r="K15" s="149"/>
    </row>
    <row r="16" spans="1:11" s="97" customFormat="1" ht="15" customHeight="1">
      <c r="A16" s="149" t="s">
        <v>56</v>
      </c>
      <c r="B16" s="149"/>
      <c r="C16" s="149"/>
      <c r="D16" s="149"/>
      <c r="E16" s="149"/>
      <c r="F16" s="149"/>
      <c r="G16" s="149"/>
      <c r="H16" s="149"/>
      <c r="I16" s="149"/>
      <c r="J16" s="149"/>
      <c r="K16" s="149"/>
    </row>
    <row r="17" spans="1:11" ht="15" customHeight="1" thickBot="1">
      <c r="A17" s="100"/>
      <c r="B17" s="100"/>
      <c r="C17" s="100"/>
      <c r="D17" s="100"/>
      <c r="E17" s="100"/>
      <c r="F17" s="100"/>
      <c r="G17" s="100"/>
      <c r="H17" s="100"/>
      <c r="I17" s="100"/>
      <c r="J17" s="100"/>
      <c r="K17" s="100"/>
    </row>
    <row r="18" spans="1:11">
      <c r="A18" s="148" t="s">
        <v>37</v>
      </c>
      <c r="B18" s="148"/>
      <c r="C18" s="148"/>
      <c r="D18" s="148"/>
      <c r="E18" s="148"/>
      <c r="F18" s="148"/>
      <c r="G18" s="148"/>
      <c r="H18" s="148"/>
      <c r="I18" s="148"/>
      <c r="J18" s="148"/>
      <c r="K18" s="148"/>
    </row>
    <row r="19" spans="1:11" ht="15" customHeight="1">
      <c r="A19" s="96"/>
      <c r="B19" s="96"/>
      <c r="C19" s="96"/>
      <c r="D19" s="96"/>
      <c r="E19" s="96"/>
      <c r="F19" s="96"/>
      <c r="G19" s="96"/>
      <c r="H19" s="96"/>
      <c r="I19" s="96"/>
      <c r="J19" s="96"/>
      <c r="K19" s="96"/>
    </row>
    <row r="20" spans="1:11">
      <c r="A20" s="150" t="s">
        <v>53</v>
      </c>
      <c r="B20" s="151" t="s">
        <v>38</v>
      </c>
      <c r="C20" s="152"/>
      <c r="D20" s="152"/>
      <c r="E20" s="152"/>
      <c r="F20" s="152"/>
      <c r="G20" s="152"/>
      <c r="H20" s="152"/>
      <c r="I20" s="152"/>
      <c r="J20" s="152"/>
      <c r="K20" s="152"/>
    </row>
    <row r="21" spans="1:11">
      <c r="A21" s="150"/>
      <c r="B21" s="152"/>
      <c r="C21" s="152"/>
      <c r="D21" s="152"/>
      <c r="E21" s="152"/>
      <c r="F21" s="152"/>
      <c r="G21" s="152"/>
      <c r="H21" s="152"/>
      <c r="I21" s="152"/>
      <c r="J21" s="152"/>
      <c r="K21" s="152"/>
    </row>
    <row r="22" spans="1:11">
      <c r="A22" s="100"/>
      <c r="B22" s="152"/>
      <c r="C22" s="152"/>
      <c r="D22" s="152"/>
      <c r="E22" s="152"/>
      <c r="F22" s="152"/>
      <c r="G22" s="152"/>
      <c r="H22" s="152"/>
      <c r="I22" s="152"/>
      <c r="J22" s="152"/>
      <c r="K22" s="152"/>
    </row>
    <row r="23" spans="1:11">
      <c r="B23" s="152"/>
      <c r="C23" s="152"/>
      <c r="D23" s="152"/>
      <c r="E23" s="152"/>
      <c r="F23" s="152"/>
      <c r="G23" s="152"/>
      <c r="H23" s="152"/>
      <c r="I23" s="152"/>
      <c r="J23" s="152"/>
      <c r="K23" s="152"/>
    </row>
    <row r="24" spans="1:11">
      <c r="B24" s="152"/>
      <c r="C24" s="152"/>
      <c r="D24" s="152"/>
      <c r="E24" s="152"/>
      <c r="F24" s="152"/>
      <c r="G24" s="152"/>
      <c r="H24" s="152"/>
      <c r="I24" s="152"/>
      <c r="J24" s="152"/>
      <c r="K24" s="152"/>
    </row>
    <row r="25" spans="1:11">
      <c r="A25" s="101" t="s">
        <v>39</v>
      </c>
      <c r="B25" s="95" t="s">
        <v>40</v>
      </c>
    </row>
    <row r="26" spans="1:11">
      <c r="A26" s="102" t="s">
        <v>41</v>
      </c>
      <c r="B26" s="103" t="s">
        <v>42</v>
      </c>
      <c r="C26" s="103"/>
      <c r="D26" s="103"/>
      <c r="E26" s="103"/>
      <c r="F26" s="103"/>
      <c r="G26" s="103"/>
      <c r="H26" s="103"/>
      <c r="I26" s="103"/>
      <c r="J26" s="103"/>
      <c r="K26" s="103"/>
    </row>
    <row r="27" spans="1:11">
      <c r="A27" s="102" t="s">
        <v>43</v>
      </c>
      <c r="B27" s="153" t="s">
        <v>44</v>
      </c>
      <c r="C27" s="153"/>
      <c r="D27" s="153"/>
      <c r="E27" s="153"/>
      <c r="F27" s="153"/>
      <c r="G27" s="153"/>
      <c r="H27" s="153"/>
      <c r="I27" s="153"/>
      <c r="J27" s="153"/>
      <c r="K27" s="153"/>
    </row>
    <row r="28" spans="1:11" ht="15" customHeight="1" thickBot="1">
      <c r="A28" s="104"/>
      <c r="B28" s="147"/>
      <c r="C28" s="147"/>
      <c r="D28" s="147"/>
      <c r="E28" s="147"/>
      <c r="F28" s="147"/>
      <c r="G28" s="147"/>
      <c r="H28" s="147"/>
      <c r="I28" s="147"/>
      <c r="J28" s="147"/>
      <c r="K28" s="147"/>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2024-12-20T09:19:58Z</dcterms:modified>
</cp:coreProperties>
</file>